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Расчет цены" sheetId="1" r:id="rId1"/>
    <sheet name="Лист1" sheetId="4" r:id="rId2"/>
  </sheets>
  <calcPr calcId="124519" refMode="R1C1"/>
</workbook>
</file>

<file path=xl/calcChain.xml><?xml version="1.0" encoding="utf-8"?>
<calcChain xmlns="http://schemas.openxmlformats.org/spreadsheetml/2006/main">
  <c r="F35" i="1"/>
  <c r="G35" s="1"/>
  <c r="I19"/>
  <c r="J11"/>
  <c r="I11" s="1"/>
  <c r="J10"/>
  <c r="I10" s="1"/>
  <c r="I12" s="1"/>
  <c r="G26"/>
  <c r="F26"/>
  <c r="F27"/>
  <c r="G27" s="1"/>
  <c r="G11"/>
  <c r="F11"/>
  <c r="G10"/>
  <c r="G12" s="1"/>
  <c r="F10"/>
  <c r="F34"/>
  <c r="F24"/>
  <c r="F19"/>
  <c r="G19" s="1"/>
  <c r="F17"/>
  <c r="G17" s="1"/>
  <c r="G34"/>
  <c r="G24"/>
  <c r="G37" l="1"/>
</calcChain>
</file>

<file path=xl/comments1.xml><?xml version="1.0" encoding="utf-8"?>
<comments xmlns="http://schemas.openxmlformats.org/spreadsheetml/2006/main">
  <authors>
    <author>Alex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Alex:</t>
        </r>
        <r>
          <rPr>
            <sz val="9"/>
            <color indexed="81"/>
            <rFont val="Tahoma"/>
            <family val="2"/>
            <charset val="204"/>
          </rPr>
          <t xml:space="preserve">
при оптовых закупках по категории от 3-х до 5 тонн
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04"/>
          </rPr>
          <t>Alex:</t>
        </r>
        <r>
          <rPr>
            <sz val="9"/>
            <color indexed="81"/>
            <rFont val="Tahoma"/>
            <family val="2"/>
            <charset val="204"/>
          </rPr>
          <t xml:space="preserve">
цена при партии от 500 м.п.
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04"/>
          </rPr>
          <t>Alex:</t>
        </r>
        <r>
          <rPr>
            <sz val="9"/>
            <color indexed="81"/>
            <rFont val="Tahoma"/>
            <family val="2"/>
            <charset val="204"/>
          </rPr>
          <t xml:space="preserve">
цена при партии от 500 м.п.
</t>
        </r>
      </text>
    </comment>
  </commentList>
</comments>
</file>

<file path=xl/sharedStrings.xml><?xml version="1.0" encoding="utf-8"?>
<sst xmlns="http://schemas.openxmlformats.org/spreadsheetml/2006/main" count="129" uniqueCount="90">
  <si>
    <t>Обработка поверхности</t>
  </si>
  <si>
    <t>Кристаллизол Ремонтный</t>
  </si>
  <si>
    <t>Кристаллизол W12</t>
  </si>
  <si>
    <t>толщина слоя</t>
  </si>
  <si>
    <t>3 мм</t>
  </si>
  <si>
    <t>W8</t>
  </si>
  <si>
    <t>W12</t>
  </si>
  <si>
    <t>цена за 1 кг</t>
  </si>
  <si>
    <t>Подготовка поверхности</t>
  </si>
  <si>
    <t>Механическая зачистка бетона</t>
  </si>
  <si>
    <t>или</t>
  </si>
  <si>
    <t>Кристаллизол Шовный</t>
  </si>
  <si>
    <t>???</t>
  </si>
  <si>
    <t>Обработка вводов коммуникаций</t>
  </si>
  <si>
    <t>50*50 мм, D200</t>
  </si>
  <si>
    <t>цена за 1 гильзу</t>
  </si>
  <si>
    <t>Кристаллизол Эласт</t>
  </si>
  <si>
    <t>W8-W14</t>
  </si>
  <si>
    <t>4 мм, 0,5 м2</t>
  </si>
  <si>
    <t>Кристаллизол Актив</t>
  </si>
  <si>
    <t>0,3 кг/м2</t>
  </si>
  <si>
    <t>3-4 кг/м2</t>
  </si>
  <si>
    <t>Кристаллизол Химфрез</t>
  </si>
  <si>
    <t xml:space="preserve">Химфрез-Актив + </t>
  </si>
  <si>
    <t>Кристаллизол W12 (сухой посыпкой)</t>
  </si>
  <si>
    <t>10 мм</t>
  </si>
  <si>
    <t>слой</t>
  </si>
  <si>
    <t>20*20 мм штроба</t>
  </si>
  <si>
    <t>Обработка холодных швов бетонирования</t>
  </si>
  <si>
    <t>Кристаллизол Шовный (по штробе)</t>
  </si>
  <si>
    <t>и/или</t>
  </si>
  <si>
    <t>Бентонитовый шнур Люкс</t>
  </si>
  <si>
    <t>W16</t>
  </si>
  <si>
    <t>19*25 мм</t>
  </si>
  <si>
    <t>Кристаллизол</t>
  </si>
  <si>
    <t>цена за 1 м2, руб</t>
  </si>
  <si>
    <t>цена за 1 м.п., руб</t>
  </si>
  <si>
    <t>Мастика битумно резиновая</t>
  </si>
  <si>
    <t>Праймер битумный</t>
  </si>
  <si>
    <r>
      <t>или</t>
    </r>
    <r>
      <rPr>
        <b/>
        <sz val="11"/>
        <color theme="1"/>
        <rFont val="Calibri"/>
        <family val="2"/>
        <charset val="204"/>
        <scheme val="minor"/>
      </rPr>
      <t xml:space="preserve"> Химическое фрезерование,</t>
    </r>
  </si>
  <si>
    <t>Оклеечная ГИ</t>
  </si>
  <si>
    <t>цена за упаковку</t>
  </si>
  <si>
    <t>Итого, подготовка поверхности</t>
  </si>
  <si>
    <t>Оклеечная ГИ рулонная</t>
  </si>
  <si>
    <t>Битумная ГИ</t>
  </si>
  <si>
    <t>водонепро-ницаемость</t>
  </si>
  <si>
    <t>слоев</t>
  </si>
  <si>
    <t>Итого, 1 ввод</t>
  </si>
  <si>
    <t>Гидрофильный резиновый профиль</t>
  </si>
  <si>
    <t>5*20 мм, 1 м</t>
  </si>
  <si>
    <t>расход</t>
  </si>
  <si>
    <t>Осушение основания</t>
  </si>
  <si>
    <t>не требуется</t>
  </si>
  <si>
    <t>не предусмотрено, вероятность протечек - высокая</t>
  </si>
  <si>
    <t>* срок службы - весь срок жизни бетона, сопротивляемость поврежению грунтом - высокая, возможность ремонта - изнутри, локально</t>
  </si>
  <si>
    <t>*</t>
  </si>
  <si>
    <t>* срок службы - 10-15 лет, сопротивляемость повреждению грунтом - низкая, возможность ремонта - с откапыванием грунта, локальный ремонт затруднен</t>
  </si>
  <si>
    <t>штроба / площадь</t>
  </si>
  <si>
    <t>Сравнение стоимости материалов проникающей гидроизоляции Кристаллизол и рулонной оклеечной ГИ</t>
  </si>
  <si>
    <t xml:space="preserve">Рулонные 
направляемые материалы </t>
  </si>
  <si>
    <t>Битумно-полимерные
и полиуретановые мастики</t>
  </si>
  <si>
    <t>Проникающая гидроизоляция  
на цементной основе</t>
  </si>
  <si>
    <t>Характеристики материала</t>
  </si>
  <si>
    <t>Значение</t>
  </si>
  <si>
    <t>Средняя водонепроницаемость</t>
  </si>
  <si>
    <t>4 Атмосферы (0,4 МПа)</t>
  </si>
  <si>
    <t>12 Атмосфер (1,2МПа)</t>
  </si>
  <si>
    <t>Средний срок службы</t>
  </si>
  <si>
    <t>10-15 лет</t>
  </si>
  <si>
    <t>7-25 лет</t>
  </si>
  <si>
    <t>весь срок жизни бетона</t>
  </si>
  <si>
    <t>Работа при положительном 
давлении (наружная 
гидроизоляция)</t>
  </si>
  <si>
    <t>да</t>
  </si>
  <si>
    <t xml:space="preserve">Работа при отрицательном
давлении (внутренняя 
гидроизоляция) </t>
  </si>
  <si>
    <t>нет</t>
  </si>
  <si>
    <t>необходимость осушения основания</t>
  </si>
  <si>
    <t>Наличие швов и стыков в гидроизоляционном слое</t>
  </si>
  <si>
    <t>швы между рулонами, много</t>
  </si>
  <si>
    <t>Защищенность от повреждений грунтом и проколов</t>
  </si>
  <si>
    <t>да, на всю глубину проникновения</t>
  </si>
  <si>
    <t>Эластичность материала  
(осадка, подвижки, трещины, 
деформационные швы)</t>
  </si>
  <si>
    <t>Низкой эластичности 
(кровли, фундаменты)</t>
  </si>
  <si>
    <t>Высокой эластичности 
(кровли, фундаменты)</t>
  </si>
  <si>
    <t>Жесткий 
(фундаменты)</t>
  </si>
  <si>
    <t>Технология устройства</t>
  </si>
  <si>
    <t>Огнеопасный процесс, укладка в  несколько  слоев, требуется сварка стыков. Трудность в «выкладке» углов, выступов  стен,  труб  и  др.</t>
  </si>
  <si>
    <t>Горячее нанесение</t>
  </si>
  <si>
    <t>Технология штукатурных работ</t>
  </si>
  <si>
    <t xml:space="preserve">Приблизительная стоимость, руб на 1 м.кв. </t>
  </si>
  <si>
    <t>в ценах на 2018 г.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</si>
</sst>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0070C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 tint="0.34998626667073579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 tint="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3E5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6" fillId="0" borderId="0"/>
  </cellStyleXfs>
  <cellXfs count="62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/>
    <xf numFmtId="0" fontId="14" fillId="0" borderId="0" xfId="0" applyFont="1" applyAlignment="1">
      <alignment wrapText="1"/>
    </xf>
    <xf numFmtId="0" fontId="7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wrapText="1"/>
    </xf>
    <xf numFmtId="2" fontId="0" fillId="2" borderId="0" xfId="0" applyNumberFormat="1" applyFill="1"/>
    <xf numFmtId="2" fontId="0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 wrapText="1"/>
    </xf>
    <xf numFmtId="2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ont="1" applyFill="1"/>
    <xf numFmtId="0" fontId="13" fillId="3" borderId="0" xfId="0" applyFont="1" applyFill="1" applyAlignment="1">
      <alignment horizontal="center" wrapText="1"/>
    </xf>
    <xf numFmtId="0" fontId="11" fillId="4" borderId="0" xfId="0" applyFont="1" applyFill="1" applyAlignment="1">
      <alignment wrapText="1"/>
    </xf>
    <xf numFmtId="0" fontId="12" fillId="4" borderId="0" xfId="0" applyFont="1" applyFill="1" applyAlignment="1">
      <alignment wrapText="1"/>
    </xf>
    <xf numFmtId="0" fontId="13" fillId="4" borderId="0" xfId="0" applyFont="1" applyFill="1" applyAlignment="1">
      <alignment horizontal="center" wrapText="1"/>
    </xf>
    <xf numFmtId="0" fontId="13" fillId="4" borderId="0" xfId="0" applyFont="1" applyFill="1" applyAlignment="1">
      <alignment wrapText="1"/>
    </xf>
    <xf numFmtId="0" fontId="13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center"/>
    </xf>
    <xf numFmtId="0" fontId="12" fillId="3" borderId="0" xfId="0" applyFont="1" applyFill="1"/>
    <xf numFmtId="0" fontId="0" fillId="5" borderId="0" xfId="0" applyFill="1" applyAlignment="1">
      <alignment horizontal="right"/>
    </xf>
    <xf numFmtId="0" fontId="0" fillId="5" borderId="0" xfId="0" applyFill="1"/>
    <xf numFmtId="0" fontId="1" fillId="5" borderId="0" xfId="0" applyFont="1" applyFill="1"/>
    <xf numFmtId="2" fontId="0" fillId="5" borderId="0" xfId="0" applyNumberFormat="1" applyFont="1" applyFill="1" applyAlignment="1">
      <alignment horizontal="right"/>
    </xf>
    <xf numFmtId="2" fontId="0" fillId="5" borderId="0" xfId="0" applyNumberFormat="1" applyFill="1"/>
    <xf numFmtId="2" fontId="1" fillId="5" borderId="0" xfId="0" applyNumberFormat="1" applyFont="1" applyFill="1" applyAlignment="1">
      <alignment horizontal="right"/>
    </xf>
    <xf numFmtId="0" fontId="0" fillId="5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 vertical="top" wrapText="1"/>
    </xf>
    <xf numFmtId="0" fontId="3" fillId="3" borderId="0" xfId="0" applyFont="1" applyFill="1"/>
    <xf numFmtId="0" fontId="16" fillId="6" borderId="1" xfId="1" applyFill="1" applyBorder="1" applyAlignment="1">
      <alignment horizontal="center" vertical="center" wrapText="1"/>
    </xf>
    <xf numFmtId="0" fontId="16" fillId="7" borderId="2" xfId="1" applyFill="1" applyBorder="1" applyAlignment="1">
      <alignment horizontal="center" vertical="center" wrapText="1"/>
    </xf>
    <xf numFmtId="0" fontId="17" fillId="7" borderId="3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8" borderId="1" xfId="1" applyFont="1" applyFill="1" applyBorder="1" applyAlignment="1">
      <alignment horizontal="center" vertical="center" wrapText="1"/>
    </xf>
    <xf numFmtId="0" fontId="18" fillId="7" borderId="3" xfId="1" applyFont="1" applyFill="1" applyBorder="1" applyAlignment="1">
      <alignment horizontal="center" vertical="center" wrapText="1"/>
    </xf>
    <xf numFmtId="0" fontId="18" fillId="9" borderId="1" xfId="1" applyFont="1" applyFill="1" applyBorder="1" applyAlignment="1">
      <alignment horizontal="center" vertical="center" wrapText="1"/>
    </xf>
    <xf numFmtId="0" fontId="18" fillId="10" borderId="1" xfId="1" applyFont="1" applyFill="1" applyBorder="1" applyAlignment="1">
      <alignment horizontal="center" vertical="center" wrapText="1"/>
    </xf>
    <xf numFmtId="0" fontId="17" fillId="11" borderId="1" xfId="1" applyFont="1" applyFill="1" applyBorder="1" applyAlignment="1">
      <alignment horizontal="center" vertical="center" wrapText="1"/>
    </xf>
    <xf numFmtId="0" fontId="16" fillId="7" borderId="1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center" vertical="center" wrapText="1"/>
    </xf>
    <xf numFmtId="0" fontId="19" fillId="11" borderId="1" xfId="1" applyFont="1" applyFill="1" applyBorder="1" applyAlignment="1">
      <alignment horizontal="center" vertical="center" wrapText="1"/>
    </xf>
    <xf numFmtId="0" fontId="18" fillId="0" borderId="0" xfId="1" applyFont="1"/>
    <xf numFmtId="0" fontId="18" fillId="7" borderId="3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" fillId="6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7" fillId="2" borderId="0" xfId="0" applyFont="1" applyFill="1" applyAlignment="1">
      <alignment horizontal="right"/>
    </xf>
    <xf numFmtId="0" fontId="15" fillId="2" borderId="0" xfId="0" applyFont="1" applyFill="1" applyAlignment="1">
      <alignment horizontal="left" wrapText="1"/>
    </xf>
    <xf numFmtId="0" fontId="15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/>
    </xf>
    <xf numFmtId="0" fontId="0" fillId="5" borderId="0" xfId="0" applyFill="1" applyAlignment="1">
      <alignment horizontal="center" vertical="center"/>
    </xf>
    <xf numFmtId="0" fontId="16" fillId="0" borderId="1" xfId="1" applyFill="1" applyBorder="1" applyAlignment="1">
      <alignment horizontal="center" vertical="center" wrapText="1"/>
    </xf>
    <xf numFmtId="0" fontId="0" fillId="8" borderId="0" xfId="0" applyFill="1"/>
    <xf numFmtId="0" fontId="20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B3E5CE"/>
      <color rgb="FF99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41</xdr:row>
      <xdr:rowOff>47625</xdr:rowOff>
    </xdr:from>
    <xdr:to>
      <xdr:col>6</xdr:col>
      <xdr:colOff>1504950</xdr:colOff>
      <xdr:row>44</xdr:row>
      <xdr:rowOff>135255</xdr:rowOff>
    </xdr:to>
    <xdr:pic>
      <xdr:nvPicPr>
        <xdr:cNvPr id="2" name="Picture 2" descr="наши контакт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9715500"/>
          <a:ext cx="6591300" cy="659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0</xdr:colOff>
      <xdr:row>0</xdr:row>
      <xdr:rowOff>599072</xdr:rowOff>
    </xdr:to>
    <xdr:pic>
      <xdr:nvPicPr>
        <xdr:cNvPr id="2049" name="Picture 1" descr="logo_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1828800" cy="513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685800</xdr:colOff>
      <xdr:row>15</xdr:row>
      <xdr:rowOff>47625</xdr:rowOff>
    </xdr:from>
    <xdr:to>
      <xdr:col>6</xdr:col>
      <xdr:colOff>1504950</xdr:colOff>
      <xdr:row>18</xdr:row>
      <xdr:rowOff>135255</xdr:rowOff>
    </xdr:to>
    <xdr:pic>
      <xdr:nvPicPr>
        <xdr:cNvPr id="2050" name="Picture 2" descr="наши контакты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5800" y="9715500"/>
          <a:ext cx="6591300" cy="659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5"/>
  <sheetViews>
    <sheetView tabSelected="1" topLeftCell="A34" workbookViewId="0">
      <selection activeCell="B46" sqref="B46"/>
    </sheetView>
  </sheetViews>
  <sheetFormatPr defaultRowHeight="15"/>
  <cols>
    <col min="1" max="1" width="3.7109375" customWidth="1"/>
    <col min="2" max="2" width="42.5703125" customWidth="1"/>
    <col min="3" max="4" width="11" customWidth="1"/>
    <col min="5" max="6" width="9.140625" customWidth="1"/>
    <col min="7" max="7" width="14.28515625" style="2" customWidth="1"/>
    <col min="8" max="8" width="3.7109375" customWidth="1"/>
    <col min="9" max="9" width="11.7109375" customWidth="1"/>
    <col min="10" max="11" width="9.140625" customWidth="1"/>
    <col min="12" max="12" width="11" customWidth="1"/>
    <col min="13" max="13" width="39.28515625" customWidth="1"/>
  </cols>
  <sheetData>
    <row r="2" spans="2:13" ht="23.25">
      <c r="B2" s="1" t="s">
        <v>58</v>
      </c>
    </row>
    <row r="3" spans="2:13">
      <c r="E3" s="61" t="s">
        <v>89</v>
      </c>
    </row>
    <row r="4" spans="2:13" ht="18.75">
      <c r="B4" s="53" t="s">
        <v>8</v>
      </c>
      <c r="C4" s="53"/>
      <c r="D4" s="53"/>
      <c r="E4" s="53"/>
      <c r="F4" s="53"/>
      <c r="G4" s="53"/>
    </row>
    <row r="5" spans="2:13" ht="18.75">
      <c r="B5" s="6"/>
      <c r="C5" s="54" t="s">
        <v>34</v>
      </c>
      <c r="D5" s="54"/>
      <c r="E5" s="54"/>
      <c r="F5" s="54"/>
      <c r="G5" s="54"/>
      <c r="I5" s="57" t="s">
        <v>44</v>
      </c>
      <c r="J5" s="57"/>
      <c r="K5" s="57"/>
      <c r="L5" s="57"/>
      <c r="M5" s="57"/>
    </row>
    <row r="6" spans="2:13" ht="23.25">
      <c r="B6" s="18"/>
      <c r="C6" s="19"/>
      <c r="D6" s="19"/>
      <c r="E6" s="20" t="s">
        <v>41</v>
      </c>
      <c r="F6" s="20" t="s">
        <v>7</v>
      </c>
      <c r="G6" s="20" t="s">
        <v>35</v>
      </c>
      <c r="H6" s="5"/>
      <c r="I6" s="17" t="s">
        <v>35</v>
      </c>
      <c r="J6" s="17" t="s">
        <v>7</v>
      </c>
      <c r="K6" s="22" t="s">
        <v>41</v>
      </c>
      <c r="L6" s="23" t="s">
        <v>50</v>
      </c>
      <c r="M6" s="24"/>
    </row>
    <row r="7" spans="2:13">
      <c r="B7" s="7" t="s">
        <v>9</v>
      </c>
      <c r="C7" s="8"/>
      <c r="D7" s="8"/>
      <c r="E7" s="8"/>
      <c r="F7" s="8"/>
      <c r="G7" s="9" t="s">
        <v>12</v>
      </c>
      <c r="I7" s="25" t="s">
        <v>12</v>
      </c>
      <c r="J7" s="26"/>
      <c r="K7" s="26"/>
      <c r="L7" s="31"/>
      <c r="M7" s="27" t="s">
        <v>9</v>
      </c>
    </row>
    <row r="8" spans="2:13">
      <c r="B8" s="7" t="s">
        <v>51</v>
      </c>
      <c r="C8" s="8"/>
      <c r="D8" s="8"/>
      <c r="E8" s="8"/>
      <c r="F8" s="8"/>
      <c r="G8" s="9" t="s">
        <v>52</v>
      </c>
      <c r="I8" s="25" t="s">
        <v>12</v>
      </c>
      <c r="J8" s="26"/>
      <c r="K8" s="26"/>
      <c r="L8" s="31"/>
      <c r="M8" s="27" t="s">
        <v>51</v>
      </c>
    </row>
    <row r="9" spans="2:13">
      <c r="B9" s="8" t="s">
        <v>39</v>
      </c>
      <c r="C9" s="8"/>
      <c r="D9" s="8"/>
      <c r="E9" s="8"/>
      <c r="F9" s="8"/>
      <c r="G9" s="9"/>
      <c r="I9" s="26"/>
      <c r="J9" s="26"/>
      <c r="K9" s="26"/>
      <c r="L9" s="31"/>
      <c r="M9" s="27"/>
    </row>
    <row r="10" spans="2:13">
      <c r="B10" s="10" t="s">
        <v>22</v>
      </c>
      <c r="C10" s="8"/>
      <c r="D10" s="8"/>
      <c r="E10" s="8">
        <v>2010</v>
      </c>
      <c r="F10" s="11">
        <f>E10/10</f>
        <v>201</v>
      </c>
      <c r="G10" s="12">
        <f>E10/50</f>
        <v>40.200000000000003</v>
      </c>
      <c r="H10" s="4"/>
      <c r="I10" s="28">
        <f>J10*0.3</f>
        <v>7.5</v>
      </c>
      <c r="J10" s="29">
        <f>K10/200</f>
        <v>25</v>
      </c>
      <c r="K10" s="29">
        <v>5000</v>
      </c>
      <c r="L10" s="31" t="s">
        <v>20</v>
      </c>
      <c r="M10" s="27" t="s">
        <v>38</v>
      </c>
    </row>
    <row r="11" spans="2:13">
      <c r="B11" s="10" t="s">
        <v>19</v>
      </c>
      <c r="C11" s="8"/>
      <c r="D11" s="8"/>
      <c r="E11" s="8">
        <v>2010</v>
      </c>
      <c r="F11" s="11">
        <f>E11/10</f>
        <v>201</v>
      </c>
      <c r="G11" s="12">
        <f>E11/50</f>
        <v>40.200000000000003</v>
      </c>
      <c r="H11" s="4"/>
      <c r="I11" s="28">
        <f>J11*3.5</f>
        <v>106.75</v>
      </c>
      <c r="J11" s="29">
        <f>K11/200</f>
        <v>30.5</v>
      </c>
      <c r="K11" s="29">
        <v>6100</v>
      </c>
      <c r="L11" s="31" t="s">
        <v>21</v>
      </c>
      <c r="M11" s="27" t="s">
        <v>37</v>
      </c>
    </row>
    <row r="12" spans="2:13">
      <c r="B12" s="13" t="s">
        <v>42</v>
      </c>
      <c r="C12" s="8"/>
      <c r="D12" s="8"/>
      <c r="E12" s="8"/>
      <c r="F12" s="11"/>
      <c r="G12" s="14">
        <f>SUM(G10:G11)</f>
        <v>80.400000000000006</v>
      </c>
      <c r="I12" s="30">
        <f>SUM(I10:I11)</f>
        <v>114.25</v>
      </c>
      <c r="J12" s="29"/>
      <c r="K12" s="26"/>
      <c r="L12" s="31"/>
      <c r="M12" s="26"/>
    </row>
    <row r="13" spans="2:13">
      <c r="G13" s="3"/>
    </row>
    <row r="14" spans="2:13" ht="18.75">
      <c r="B14" s="53" t="s">
        <v>0</v>
      </c>
      <c r="C14" s="53"/>
      <c r="D14" s="53"/>
      <c r="E14" s="53"/>
      <c r="F14" s="53"/>
      <c r="G14" s="53"/>
    </row>
    <row r="15" spans="2:13" ht="18.75">
      <c r="B15" s="6"/>
      <c r="C15" s="54" t="s">
        <v>34</v>
      </c>
      <c r="D15" s="54"/>
      <c r="E15" s="54"/>
      <c r="F15" s="54"/>
      <c r="G15" s="54"/>
      <c r="I15" s="57" t="s">
        <v>40</v>
      </c>
      <c r="J15" s="57"/>
      <c r="K15" s="57"/>
      <c r="L15" s="57"/>
      <c r="M15" s="57"/>
    </row>
    <row r="16" spans="2:13" ht="23.25">
      <c r="B16" s="18" t="s">
        <v>55</v>
      </c>
      <c r="C16" s="21" t="s">
        <v>45</v>
      </c>
      <c r="D16" s="21" t="s">
        <v>3</v>
      </c>
      <c r="E16" s="20"/>
      <c r="F16" s="20"/>
      <c r="G16" s="20" t="s">
        <v>35</v>
      </c>
      <c r="I16" s="17" t="s">
        <v>35</v>
      </c>
      <c r="J16" s="32"/>
      <c r="K16" s="33"/>
      <c r="L16" s="34" t="s">
        <v>46</v>
      </c>
      <c r="M16" s="35" t="s">
        <v>55</v>
      </c>
    </row>
    <row r="17" spans="2:13">
      <c r="B17" s="7" t="s">
        <v>2</v>
      </c>
      <c r="C17" s="8" t="s">
        <v>6</v>
      </c>
      <c r="D17" s="8" t="s">
        <v>4</v>
      </c>
      <c r="E17" s="8">
        <v>1590</v>
      </c>
      <c r="F17" s="11">
        <f>E17/25</f>
        <v>63.6</v>
      </c>
      <c r="G17" s="14">
        <f>2.75*F17</f>
        <v>174.9</v>
      </c>
      <c r="I17" s="30">
        <v>187</v>
      </c>
      <c r="J17" s="26"/>
      <c r="K17" s="26"/>
      <c r="L17" s="31">
        <v>1</v>
      </c>
      <c r="M17" s="27" t="s">
        <v>43</v>
      </c>
    </row>
    <row r="18" spans="2:13">
      <c r="B18" s="8" t="s">
        <v>10</v>
      </c>
      <c r="C18" s="8"/>
      <c r="D18" s="8"/>
      <c r="E18" s="8"/>
      <c r="F18" s="8"/>
      <c r="G18" s="15"/>
      <c r="I18" s="26"/>
      <c r="J18" s="26"/>
      <c r="K18" s="26"/>
      <c r="L18" s="31"/>
      <c r="M18" s="26"/>
    </row>
    <row r="19" spans="2:13">
      <c r="B19" s="7" t="s">
        <v>1</v>
      </c>
      <c r="C19" s="8" t="s">
        <v>5</v>
      </c>
      <c r="D19" s="8" t="s">
        <v>25</v>
      </c>
      <c r="E19" s="8">
        <v>840</v>
      </c>
      <c r="F19" s="11">
        <f>E19/25</f>
        <v>33.6</v>
      </c>
      <c r="G19" s="14">
        <f>25/18*10*F19</f>
        <v>466.66666666666669</v>
      </c>
      <c r="I19" s="30">
        <f>I17*L19</f>
        <v>374</v>
      </c>
      <c r="J19" s="26"/>
      <c r="K19" s="26"/>
      <c r="L19" s="31">
        <v>2</v>
      </c>
      <c r="M19" s="27" t="s">
        <v>43</v>
      </c>
    </row>
    <row r="20" spans="2:13">
      <c r="G20" s="3"/>
    </row>
    <row r="21" spans="2:13" ht="18.75">
      <c r="B21" s="53" t="s">
        <v>28</v>
      </c>
      <c r="C21" s="53"/>
      <c r="D21" s="53"/>
      <c r="E21" s="53"/>
      <c r="F21" s="53"/>
      <c r="G21" s="53"/>
    </row>
    <row r="22" spans="2:13" ht="18.75">
      <c r="B22" s="6"/>
      <c r="C22" s="54" t="s">
        <v>34</v>
      </c>
      <c r="D22" s="54"/>
      <c r="E22" s="54"/>
      <c r="F22" s="54"/>
      <c r="G22" s="54"/>
      <c r="I22" s="58" t="s">
        <v>53</v>
      </c>
      <c r="J22" s="58"/>
      <c r="K22" s="58"/>
      <c r="L22" s="58"/>
      <c r="M22" s="58"/>
    </row>
    <row r="23" spans="2:13" ht="23.25">
      <c r="B23" s="18" t="s">
        <v>55</v>
      </c>
      <c r="C23" s="21" t="s">
        <v>45</v>
      </c>
      <c r="D23" s="21" t="s">
        <v>26</v>
      </c>
      <c r="E23" s="20"/>
      <c r="F23" s="20"/>
      <c r="G23" s="20" t="s">
        <v>36</v>
      </c>
      <c r="I23" s="58"/>
      <c r="J23" s="58"/>
      <c r="K23" s="58"/>
      <c r="L23" s="58"/>
      <c r="M23" s="58"/>
    </row>
    <row r="24" spans="2:13">
      <c r="B24" s="7" t="s">
        <v>29</v>
      </c>
      <c r="C24" s="8" t="s">
        <v>5</v>
      </c>
      <c r="D24" s="8" t="s">
        <v>27</v>
      </c>
      <c r="E24" s="8">
        <v>1365</v>
      </c>
      <c r="F24" s="11">
        <f>E24/25</f>
        <v>54.6</v>
      </c>
      <c r="G24" s="14">
        <f>F24</f>
        <v>54.6</v>
      </c>
      <c r="I24" s="58"/>
      <c r="J24" s="58"/>
      <c r="K24" s="58"/>
      <c r="L24" s="58"/>
      <c r="M24" s="58"/>
    </row>
    <row r="25" spans="2:13">
      <c r="B25" s="8" t="s">
        <v>10</v>
      </c>
      <c r="C25" s="8"/>
      <c r="D25" s="8"/>
      <c r="E25" s="8"/>
      <c r="F25" s="11"/>
      <c r="G25" s="14"/>
      <c r="I25" s="58"/>
      <c r="J25" s="58"/>
      <c r="K25" s="58"/>
      <c r="L25" s="58"/>
      <c r="M25" s="58"/>
    </row>
    <row r="26" spans="2:13">
      <c r="B26" s="7" t="s">
        <v>23</v>
      </c>
      <c r="C26" s="8"/>
      <c r="D26" s="8"/>
      <c r="E26" s="8">
        <v>2010</v>
      </c>
      <c r="F26" s="11">
        <f>E26/10</f>
        <v>201</v>
      </c>
      <c r="G26" s="14">
        <f>E26/50*2*0.25</f>
        <v>20.100000000000001</v>
      </c>
      <c r="I26" s="58"/>
      <c r="J26" s="58"/>
      <c r="K26" s="58"/>
      <c r="L26" s="58"/>
      <c r="M26" s="58"/>
    </row>
    <row r="27" spans="2:13">
      <c r="B27" s="7" t="s">
        <v>24</v>
      </c>
      <c r="C27" s="8" t="s">
        <v>6</v>
      </c>
      <c r="D27" s="8" t="s">
        <v>25</v>
      </c>
      <c r="E27" s="8">
        <v>1590</v>
      </c>
      <c r="F27" s="11">
        <f>E27/25</f>
        <v>63.6</v>
      </c>
      <c r="G27" s="14">
        <f>3.75*F27</f>
        <v>238.5</v>
      </c>
      <c r="I27" s="58"/>
      <c r="J27" s="58"/>
      <c r="K27" s="58"/>
      <c r="L27" s="58"/>
      <c r="M27" s="58"/>
    </row>
    <row r="28" spans="2:13">
      <c r="B28" s="16" t="s">
        <v>30</v>
      </c>
      <c r="C28" s="8"/>
      <c r="D28" s="8"/>
      <c r="E28" s="8"/>
      <c r="F28" s="11"/>
      <c r="G28" s="14"/>
      <c r="I28" s="58"/>
      <c r="J28" s="58"/>
      <c r="K28" s="58"/>
      <c r="L28" s="58"/>
      <c r="M28" s="58"/>
    </row>
    <row r="29" spans="2:13">
      <c r="B29" s="7" t="s">
        <v>31</v>
      </c>
      <c r="C29" s="8" t="s">
        <v>32</v>
      </c>
      <c r="D29" s="8" t="s">
        <v>33</v>
      </c>
      <c r="E29" s="8"/>
      <c r="F29" s="11"/>
      <c r="G29" s="14">
        <v>280</v>
      </c>
      <c r="I29" s="58"/>
      <c r="J29" s="58"/>
      <c r="K29" s="58"/>
      <c r="L29" s="58"/>
      <c r="M29" s="58"/>
    </row>
    <row r="30" spans="2:13">
      <c r="G30" s="3"/>
    </row>
    <row r="31" spans="2:13" ht="18.75">
      <c r="B31" s="53" t="s">
        <v>13</v>
      </c>
      <c r="C31" s="53"/>
      <c r="D31" s="53"/>
      <c r="E31" s="53"/>
      <c r="F31" s="53"/>
      <c r="G31" s="53"/>
    </row>
    <row r="32" spans="2:13" ht="18.75">
      <c r="B32" s="6"/>
      <c r="C32" s="54" t="s">
        <v>34</v>
      </c>
      <c r="D32" s="54"/>
      <c r="E32" s="54"/>
      <c r="F32" s="54"/>
      <c r="G32" s="54"/>
      <c r="I32" s="58" t="s">
        <v>53</v>
      </c>
      <c r="J32" s="58"/>
      <c r="K32" s="58"/>
      <c r="L32" s="58"/>
      <c r="M32" s="58"/>
    </row>
    <row r="33" spans="1:13" ht="23.25">
      <c r="B33" s="18" t="s">
        <v>55</v>
      </c>
      <c r="C33" s="21" t="s">
        <v>45</v>
      </c>
      <c r="D33" s="21" t="s">
        <v>57</v>
      </c>
      <c r="E33" s="20"/>
      <c r="F33" s="20"/>
      <c r="G33" s="20" t="s">
        <v>15</v>
      </c>
      <c r="I33" s="58"/>
      <c r="J33" s="58"/>
      <c r="K33" s="58"/>
      <c r="L33" s="58"/>
      <c r="M33" s="58"/>
    </row>
    <row r="34" spans="1:13">
      <c r="B34" s="7" t="s">
        <v>11</v>
      </c>
      <c r="C34" s="8" t="s">
        <v>5</v>
      </c>
      <c r="D34" s="8" t="s">
        <v>14</v>
      </c>
      <c r="E34" s="8">
        <v>1365</v>
      </c>
      <c r="F34" s="11">
        <f>E34/25</f>
        <v>54.6</v>
      </c>
      <c r="G34" s="12">
        <f>F34*0.225*3.14*5</f>
        <v>192.87450000000001</v>
      </c>
      <c r="I34" s="58"/>
      <c r="J34" s="58"/>
      <c r="K34" s="58"/>
      <c r="L34" s="58"/>
      <c r="M34" s="58"/>
    </row>
    <row r="35" spans="1:13">
      <c r="B35" s="7" t="s">
        <v>16</v>
      </c>
      <c r="C35" s="8" t="s">
        <v>17</v>
      </c>
      <c r="D35" s="8" t="s">
        <v>18</v>
      </c>
      <c r="E35" s="8">
        <v>3000</v>
      </c>
      <c r="F35" s="11">
        <f>E35/25</f>
        <v>120</v>
      </c>
      <c r="G35" s="12">
        <f>25/17*4*0.5*F35</f>
        <v>352.94117647058829</v>
      </c>
      <c r="I35" s="58"/>
      <c r="J35" s="58"/>
      <c r="K35" s="58"/>
      <c r="L35" s="58"/>
      <c r="M35" s="58"/>
    </row>
    <row r="36" spans="1:13">
      <c r="B36" s="7" t="s">
        <v>48</v>
      </c>
      <c r="C36" s="8" t="s">
        <v>32</v>
      </c>
      <c r="D36" s="8" t="s">
        <v>49</v>
      </c>
      <c r="E36" s="8"/>
      <c r="F36" s="11"/>
      <c r="G36" s="12">
        <v>255</v>
      </c>
      <c r="I36" s="58"/>
      <c r="J36" s="58"/>
      <c r="K36" s="58"/>
      <c r="L36" s="58"/>
      <c r="M36" s="58"/>
    </row>
    <row r="37" spans="1:13">
      <c r="B37" s="13" t="s">
        <v>47</v>
      </c>
      <c r="C37" s="8"/>
      <c r="D37" s="8"/>
      <c r="E37" s="8"/>
      <c r="F37" s="11"/>
      <c r="G37" s="14">
        <f>SUM(G34:G36)</f>
        <v>800.8156764705883</v>
      </c>
      <c r="I37" s="58"/>
      <c r="J37" s="58"/>
      <c r="K37" s="58"/>
      <c r="L37" s="58"/>
      <c r="M37" s="58"/>
    </row>
    <row r="39" spans="1:13" ht="36.75" customHeight="1">
      <c r="B39" s="55" t="s">
        <v>54</v>
      </c>
      <c r="C39" s="55"/>
      <c r="D39" s="55"/>
      <c r="E39" s="55"/>
      <c r="F39" s="55"/>
      <c r="G39" s="55"/>
      <c r="I39" s="56" t="s">
        <v>56</v>
      </c>
      <c r="J39" s="56"/>
      <c r="K39" s="56"/>
      <c r="L39" s="56"/>
      <c r="M39" s="56"/>
    </row>
    <row r="41" spans="1:13">
      <c r="G41"/>
    </row>
    <row r="42" spans="1:13">
      <c r="A42" s="60"/>
      <c r="B42" s="60"/>
      <c r="C42" s="60"/>
      <c r="D42" s="60"/>
      <c r="E42" s="60"/>
      <c r="F42" s="60"/>
      <c r="G42" s="60"/>
    </row>
    <row r="43" spans="1:13">
      <c r="A43" s="60"/>
      <c r="B43" s="60"/>
      <c r="C43" s="60"/>
      <c r="D43" s="60"/>
      <c r="E43" s="60"/>
      <c r="F43" s="60"/>
      <c r="G43" s="60"/>
    </row>
    <row r="44" spans="1:13">
      <c r="A44" s="60"/>
      <c r="B44" s="60"/>
      <c r="C44" s="60"/>
      <c r="D44" s="60"/>
      <c r="E44" s="60"/>
      <c r="F44" s="60"/>
      <c r="G44" s="60"/>
    </row>
    <row r="45" spans="1:13">
      <c r="A45" s="60"/>
      <c r="B45" s="60"/>
      <c r="C45" s="60"/>
      <c r="D45" s="60"/>
      <c r="E45" s="60"/>
      <c r="F45" s="60"/>
      <c r="G45" s="60"/>
    </row>
  </sheetData>
  <mergeCells count="14">
    <mergeCell ref="B4:G4"/>
    <mergeCell ref="C5:G5"/>
    <mergeCell ref="B39:G39"/>
    <mergeCell ref="I39:M39"/>
    <mergeCell ref="I5:M5"/>
    <mergeCell ref="C15:G15"/>
    <mergeCell ref="I15:M15"/>
    <mergeCell ref="C22:G22"/>
    <mergeCell ref="C32:G32"/>
    <mergeCell ref="I22:M29"/>
    <mergeCell ref="I32:M37"/>
    <mergeCell ref="B31:G31"/>
    <mergeCell ref="B21:G21"/>
    <mergeCell ref="B14:G14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topLeftCell="A10" workbookViewId="0">
      <selection activeCell="A15" sqref="A15:XFD19"/>
    </sheetView>
  </sheetViews>
  <sheetFormatPr defaultRowHeight="15"/>
  <cols>
    <col min="1" max="1" width="27.42578125" customWidth="1"/>
    <col min="2" max="2" width="1.42578125" customWidth="1"/>
    <col min="3" max="3" width="27.42578125" customWidth="1"/>
    <col min="4" max="4" width="1.42578125" customWidth="1"/>
    <col min="5" max="5" width="27.42578125" customWidth="1"/>
    <col min="6" max="6" width="1.42578125" customWidth="1"/>
    <col min="7" max="7" width="27.42578125" customWidth="1"/>
  </cols>
  <sheetData>
    <row r="1" spans="1:7" ht="63.75" customHeight="1">
      <c r="A1" s="59"/>
      <c r="B1" s="37"/>
      <c r="C1" s="36" t="s">
        <v>59</v>
      </c>
      <c r="D1" s="37"/>
      <c r="E1" s="36" t="s">
        <v>60</v>
      </c>
      <c r="F1" s="37"/>
      <c r="G1" s="52" t="s">
        <v>61</v>
      </c>
    </row>
    <row r="2" spans="1:7">
      <c r="A2" s="49" t="s">
        <v>62</v>
      </c>
      <c r="B2" s="50"/>
      <c r="C2" s="51" t="s">
        <v>63</v>
      </c>
      <c r="D2" s="50"/>
      <c r="E2" s="51" t="s">
        <v>63</v>
      </c>
      <c r="F2" s="38"/>
      <c r="G2" s="39" t="s">
        <v>63</v>
      </c>
    </row>
    <row r="3" spans="1:7" ht="63.75" customHeight="1">
      <c r="A3" s="40" t="s">
        <v>64</v>
      </c>
      <c r="B3" s="41"/>
      <c r="C3" s="42" t="s">
        <v>65</v>
      </c>
      <c r="D3" s="41"/>
      <c r="E3" s="43" t="s">
        <v>65</v>
      </c>
      <c r="F3" s="41"/>
      <c r="G3" s="44" t="s">
        <v>66</v>
      </c>
    </row>
    <row r="4" spans="1:7" ht="63.75" customHeight="1">
      <c r="A4" s="40" t="s">
        <v>67</v>
      </c>
      <c r="B4" s="41"/>
      <c r="C4" s="42" t="s">
        <v>68</v>
      </c>
      <c r="D4" s="41"/>
      <c r="E4" s="43" t="s">
        <v>69</v>
      </c>
      <c r="F4" s="41"/>
      <c r="G4" s="44" t="s">
        <v>70</v>
      </c>
    </row>
    <row r="5" spans="1:7" ht="63.75" customHeight="1">
      <c r="A5" s="40" t="s">
        <v>71</v>
      </c>
      <c r="B5" s="41"/>
      <c r="C5" s="42" t="s">
        <v>72</v>
      </c>
      <c r="D5" s="41"/>
      <c r="E5" s="43" t="s">
        <v>72</v>
      </c>
      <c r="F5" s="41"/>
      <c r="G5" s="44" t="s">
        <v>72</v>
      </c>
    </row>
    <row r="6" spans="1:7" ht="63.75" customHeight="1">
      <c r="A6" s="40" t="s">
        <v>73</v>
      </c>
      <c r="B6" s="41"/>
      <c r="C6" s="42" t="s">
        <v>74</v>
      </c>
      <c r="D6" s="41"/>
      <c r="E6" s="43" t="s">
        <v>74</v>
      </c>
      <c r="F6" s="41"/>
      <c r="G6" s="44" t="s">
        <v>72</v>
      </c>
    </row>
    <row r="7" spans="1:7" ht="63.75" customHeight="1">
      <c r="A7" s="40" t="s">
        <v>75</v>
      </c>
      <c r="B7" s="41"/>
      <c r="C7" s="42" t="s">
        <v>72</v>
      </c>
      <c r="D7" s="41"/>
      <c r="E7" s="43" t="s">
        <v>72</v>
      </c>
      <c r="F7" s="41"/>
      <c r="G7" s="44" t="s">
        <v>74</v>
      </c>
    </row>
    <row r="8" spans="1:7" ht="63.75" customHeight="1">
      <c r="A8" s="40" t="s">
        <v>76</v>
      </c>
      <c r="B8" s="41"/>
      <c r="C8" s="42" t="s">
        <v>77</v>
      </c>
      <c r="D8" s="41"/>
      <c r="E8" s="43" t="s">
        <v>74</v>
      </c>
      <c r="F8" s="41"/>
      <c r="G8" s="44" t="s">
        <v>74</v>
      </c>
    </row>
    <row r="9" spans="1:7" ht="63.75" customHeight="1">
      <c r="A9" s="40" t="s">
        <v>78</v>
      </c>
      <c r="B9" s="41"/>
      <c r="C9" s="42" t="s">
        <v>74</v>
      </c>
      <c r="D9" s="41"/>
      <c r="E9" s="43" t="s">
        <v>74</v>
      </c>
      <c r="F9" s="41"/>
      <c r="G9" s="44" t="s">
        <v>79</v>
      </c>
    </row>
    <row r="10" spans="1:7" ht="63.75" customHeight="1">
      <c r="A10" s="40" t="s">
        <v>80</v>
      </c>
      <c r="B10" s="41"/>
      <c r="C10" s="42" t="s">
        <v>81</v>
      </c>
      <c r="D10" s="41"/>
      <c r="E10" s="43" t="s">
        <v>82</v>
      </c>
      <c r="F10" s="41"/>
      <c r="G10" s="44" t="s">
        <v>83</v>
      </c>
    </row>
    <row r="11" spans="1:7" ht="63.75" customHeight="1">
      <c r="A11" s="40" t="s">
        <v>84</v>
      </c>
      <c r="B11" s="41"/>
      <c r="C11" s="42" t="s">
        <v>85</v>
      </c>
      <c r="D11" s="41"/>
      <c r="E11" s="43" t="s">
        <v>86</v>
      </c>
      <c r="F11" s="41"/>
      <c r="G11" s="44" t="s">
        <v>87</v>
      </c>
    </row>
    <row r="12" spans="1:7" ht="63.75" customHeight="1">
      <c r="A12" s="40" t="s">
        <v>88</v>
      </c>
      <c r="B12" s="45"/>
      <c r="C12" s="46">
        <v>187</v>
      </c>
      <c r="D12" s="45"/>
      <c r="E12" s="47">
        <v>115</v>
      </c>
      <c r="F12" s="45"/>
      <c r="G12" s="48">
        <v>175</v>
      </c>
    </row>
    <row r="16" spans="1:7">
      <c r="A16" s="60"/>
      <c r="B16" s="60"/>
      <c r="C16" s="60"/>
      <c r="D16" s="60"/>
      <c r="E16" s="60"/>
      <c r="F16" s="60"/>
      <c r="G16" s="60"/>
    </row>
    <row r="17" spans="1:7">
      <c r="A17" s="60"/>
      <c r="B17" s="60"/>
      <c r="C17" s="60"/>
      <c r="D17" s="60"/>
      <c r="E17" s="60"/>
      <c r="F17" s="60"/>
      <c r="G17" s="60"/>
    </row>
    <row r="18" spans="1:7">
      <c r="A18" s="60"/>
      <c r="B18" s="60"/>
      <c r="C18" s="60"/>
      <c r="D18" s="60"/>
      <c r="E18" s="60"/>
      <c r="F18" s="60"/>
      <c r="G18" s="60"/>
    </row>
    <row r="19" spans="1:7">
      <c r="A19" s="60"/>
      <c r="B19" s="60"/>
      <c r="C19" s="60"/>
      <c r="D19" s="60"/>
      <c r="E19" s="60"/>
      <c r="F19" s="60"/>
      <c r="G19" s="6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цены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alexbjork</dc:creator>
  <cp:lastModifiedBy>alexbjork</cp:lastModifiedBy>
  <dcterms:created xsi:type="dcterms:W3CDTF">2018-05-15T18:06:20Z</dcterms:created>
  <dcterms:modified xsi:type="dcterms:W3CDTF">2018-05-22T23:29:57Z</dcterms:modified>
</cp:coreProperties>
</file>